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<sst xmlns="http://schemas.openxmlformats.org/spreadsheetml/2006/main" count="182" uniqueCount="67">
  <si>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</si>
  <si>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</si>
  <si>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</si>
  <si>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</si>
  <si>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</si>
  <si>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</si>
  <si>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</si>
  <si>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</si>
  <si>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</si>
  <si>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</si>
  <si>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</si>
  <si>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</si>
  <si>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</si>
  <si>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</si>
  <si>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</si>
  <si>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</si>
  <si>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</si>
  <si>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</si>
  <si>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</si>
  <si>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</si>
  <si>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</si>
  <si>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</si>
  <si>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</si>
  <si>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</si>
  <si>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</si>
  <si>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</si>
  <si>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</si>
  <si>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</si>
  <si>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</si>
  <si>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</si>
  <si>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</si>
  <si>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</si>
  <si>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</si>
  <si>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</si>
  <si>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</si>
  <si>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</si>
  <si>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</si>
  <si>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</si>
  <si>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</si>
  <si>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</si>
  <si>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</si>
  <si>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</si>
  <si>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</si>
  <si>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</si>
  <si>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</si>
  <si>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</si>
  <si>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</si>
  <si>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</si>
  <si>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</si>
  <si>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</si>
  <si>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</si>
  <si>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</si>
  <si>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</si>
  <si>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</si>
  <si>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</si>
  <si>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</si>
  <si>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</si>
  <si>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</si>
  <si>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</si>
  <si>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</si>
  <si>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</si>
  <si>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</si>
  <si>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</si>
  <si>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</si>
  <si>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</si>
  <si>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</si>
  <si>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"Шадринская детская больница")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</si>
</sst>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0</v>
      </c>
      <c r="I7" s="4">
        <f>IF(V_пр_1_8&gt;0,1,0)</f>
        <v>0</v>
      </c>
      <c r="J7" s="4"/>
      <c r="L7" s="14"/>
      <c r="M7" s="14"/>
      <c r="N7" s="14"/>
      <c r="O7" s="9">
        <f>SUM(O8:O23)</f>
        <v>0.5</v>
      </c>
      <c r="P7" s="26">
        <f>SUM(P8:P23)</f>
        <v>8.5</v>
      </c>
      <c r="Q7" s="12">
        <f>IF(E7=0,0,MAX(O7,P7))</f>
        <v>0</v>
      </c>
    </row>
    <row r="8" spans="1:17" ht="33.75">
      <c r="A8" s="17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f>IF(AND(B8=0,E8&gt;0),100,(IF(B8=0,0,E8/B8*100-100)))</f>
        <v>0</v>
      </c>
      <c r="G8" s="4" t="s">
        <v>50</v>
      </c>
      <c r="H8" s="10">
        <f>Q8</f>
        <v>0</v>
      </c>
      <c r="I8" s="4">
        <f>IF(OR(V_пр_2_2&gt;0,V_пр_2_5&gt;0,V_пр_2_6&gt;0),1,0)</f>
        <v>0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0">
        <f aca="true" t="shared" si="1" ref="H9:H37">Q9</f>
        <v>0</v>
      </c>
      <c r="I9" s="4">
        <f>IF(OR(V_пр_3_2&gt;0,V_пр_3_5&gt;0,V_пр_3_6&gt;0),1,0)</f>
        <v>0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0</v>
      </c>
      <c r="Q9" s="12">
        <f t="shared" si="0"/>
        <v>0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 t="s">
        <v>50</v>
      </c>
      <c r="C13" s="2">
        <v>0</v>
      </c>
      <c r="D13" s="4" t="s">
        <v>50</v>
      </c>
      <c r="E13" s="2">
        <v>0</v>
      </c>
      <c r="F13" s="4" t="s">
        <v>50</v>
      </c>
      <c r="G13" s="2">
        <f>IF(C13=0,0,E13/C13*100)</f>
        <v>0</v>
      </c>
      <c r="H13" s="10">
        <f t="shared" si="1"/>
        <v>0</v>
      </c>
      <c r="I13" s="4">
        <f>IF(OR(V_пр_7_3&gt;0,V_пр_7_5&gt;0,V_пр_7_7&gt;0),1,0)</f>
        <v>0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0</v>
      </c>
      <c r="G14" s="4" t="s">
        <v>50</v>
      </c>
      <c r="H14" s="10">
        <f t="shared" si="1"/>
        <v>0</v>
      </c>
      <c r="I14" s="4">
        <f>IF(OR(V_пр_8_2&gt;0,V_пр_8_5&gt;0,V_пр_8_6&gt;0),1,0)</f>
        <v>0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0</v>
      </c>
      <c r="P14" s="11">
        <f>IF(E14=N14,2,(IF(E14&gt;L14,1,0)))</f>
        <v>0</v>
      </c>
      <c r="Q14" s="12">
        <f t="shared" si="0"/>
        <v>0</v>
      </c>
    </row>
    <row r="15" spans="1:17" ht="90">
      <c r="A15" s="17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f>IF(AND(B15=0,E15&gt;0),100,(IF(B15=0,0,E15/B15*100-100)))</f>
        <v>0</v>
      </c>
      <c r="G15" s="4" t="s">
        <v>50</v>
      </c>
      <c r="H15" s="10">
        <f t="shared" si="1"/>
        <v>0</v>
      </c>
      <c r="I15" s="4">
        <f>IF(OR(V_пр_9_2&gt;0,V_пр_9_5&gt;0,V_пр_9_6&gt;0),1,0)</f>
        <v>0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1</v>
      </c>
      <c r="Q15" s="12">
        <f t="shared" si="0"/>
        <v>0</v>
      </c>
    </row>
    <row r="16" spans="1:17" ht="67.5">
      <c r="A16" s="17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f>IF(C16=0,0,E16/C16*100)</f>
        <v>0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f>IF(AND(B19=0,E19&gt;0),100,(IF(B19=0,0,E19/B19*100-100)))</f>
        <v>0</v>
      </c>
      <c r="G19" s="4" t="s">
        <v>50</v>
      </c>
      <c r="H19" s="10">
        <f t="shared" si="1"/>
        <v>0</v>
      </c>
      <c r="I19" s="4">
        <f>IF(OR(V_пр_13_2&gt;0,V_пр_13_5&gt;0,V_пр_13_6&gt;0),1,0)</f>
        <v>0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0</v>
      </c>
      <c r="P19" s="11">
        <f>IF(E19=M19,1,(IF(E19&lt;L19,0.5,0)))</f>
        <v>1</v>
      </c>
      <c r="Q19" s="12">
        <f t="shared" si="0"/>
        <v>0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f>IF(AND(B20=0,E20&gt;0),100,(IF(B20=0,0,E20/B20*100-100)))</f>
        <v>0</v>
      </c>
      <c r="G20" s="4" t="s">
        <v>50</v>
      </c>
      <c r="H20" s="10">
        <f t="shared" si="1"/>
        <v>0</v>
      </c>
      <c r="I20" s="4">
        <f>IF(OR(V_пр_14_2&gt;0,V_пр_14_5&gt;0,V_пр_14_6&gt;0),1,0)</f>
        <v>0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2</v>
      </c>
      <c r="Q20" s="12">
        <f t="shared" si="0"/>
        <v>0</v>
      </c>
    </row>
    <row r="21" spans="1:17" ht="78.75">
      <c r="A21" s="17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0</v>
      </c>
      <c r="G21" s="4" t="s">
        <v>50</v>
      </c>
      <c r="H21" s="10">
        <f t="shared" si="1"/>
        <v>0</v>
      </c>
      <c r="I21" s="4">
        <f>IF(OR(V_пр_15_2&gt;0,V_пр_15_5&gt;0,V_пр_15_6&gt;0),1,0)</f>
        <v>0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1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f>IF(AND(D22=0,E22&gt;0),100,(IF(D22=0,0,E22/D22*100-100)))</f>
        <v>0</v>
      </c>
      <c r="G22" s="4" t="s">
        <v>50</v>
      </c>
      <c r="H22" s="10">
        <f t="shared" si="1"/>
        <v>0</v>
      </c>
      <c r="I22" s="4">
        <f>IF(OR(V_пр_16_4&gt;0,V_пр_16_5&gt;0,V_пр_16_6&gt;0),1,0)</f>
        <v>0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0.5</v>
      </c>
      <c r="P22" s="11">
        <f>IF(E22=M22,3,(IF(E22&lt;L22,0.5,0)))</f>
        <v>0.5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f>IF(AND(D23=0,E23&gt;0),100,(IF(D23=0,0,E23/D23*100-100)))</f>
        <v>0</v>
      </c>
      <c r="G23" s="4" t="s">
        <v>50</v>
      </c>
      <c r="H23" s="10">
        <f t="shared" si="1"/>
        <v>0</v>
      </c>
      <c r="I23" s="4">
        <f>IF(OR(V_пр_17_4&gt;0,V_пр_17_5&gt;0,V_пр_17_6&gt;0),1,0)</f>
        <v>0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3</v>
      </c>
      <c r="Q23" s="12">
        <f t="shared" si="0"/>
        <v>0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1.5</v>
      </c>
      <c r="I24" s="4">
        <f>IF(OR(V_пр_2_2&gt;0,V_пр_2_5&gt;0,V_пр_2_6&gt;0),1,0)</f>
        <v>0</v>
      </c>
      <c r="J24" s="4"/>
      <c r="L24" s="14"/>
      <c r="M24" s="14"/>
      <c r="N24" s="14"/>
      <c r="O24" s="10">
        <f>SUM(O25:O31)</f>
        <v>1</v>
      </c>
      <c r="P24" s="11">
        <f>SUM(P25:P31)</f>
        <v>0.5</v>
      </c>
      <c r="Q24" s="12">
        <f t="shared" si="0"/>
        <v>0</v>
      </c>
    </row>
    <row r="25" spans="1:17" s="24" customFormat="1" ht="22.5">
      <c r="A25" s="18" t="s">
        <v>36</v>
      </c>
      <c r="B25" s="19">
        <v>0.71</v>
      </c>
      <c r="C25" s="20">
        <v>0.95</v>
      </c>
      <c r="D25" s="19" t="s">
        <v>50</v>
      </c>
      <c r="E25" s="20">
        <v>0.75</v>
      </c>
      <c r="F25" s="19" t="s">
        <v>50</v>
      </c>
      <c r="G25" s="20">
        <f aca="true" t="shared" si="2" ref="G25:G30">IF(C25=0,0,E25/C25*100)</f>
        <v>78.94736842105263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0.387</v>
      </c>
      <c r="C26" s="2">
        <v>0.65</v>
      </c>
      <c r="D26" s="4" t="s">
        <v>50</v>
      </c>
      <c r="E26" s="2">
        <v>0.6497</v>
      </c>
      <c r="F26" s="4" t="s">
        <v>50</v>
      </c>
      <c r="G26" s="2">
        <f t="shared" si="2"/>
        <v>99.95384615384616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0.439</v>
      </c>
      <c r="C27" s="2">
        <v>0.7</v>
      </c>
      <c r="D27" s="4" t="s">
        <v>50</v>
      </c>
      <c r="E27" s="2">
        <v>0.6649</v>
      </c>
      <c r="F27" s="4" t="s">
        <v>50</v>
      </c>
      <c r="G27" s="2">
        <f t="shared" si="2"/>
        <v>94.9857142857143</v>
      </c>
      <c r="H27" s="10">
        <f t="shared" si="1"/>
        <v>0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>
        <v>0.502</v>
      </c>
      <c r="C28" s="2">
        <v>0.7</v>
      </c>
      <c r="D28" s="4" t="s">
        <v>50</v>
      </c>
      <c r="E28" s="2">
        <v>0.6987</v>
      </c>
      <c r="F28" s="4" t="s">
        <v>50</v>
      </c>
      <c r="G28" s="2">
        <f t="shared" si="2"/>
        <v>99.81428571428572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0.564</v>
      </c>
      <c r="C29" s="2">
        <v>0.8</v>
      </c>
      <c r="D29" s="4" t="s">
        <v>50</v>
      </c>
      <c r="E29" s="2">
        <v>0.8526</v>
      </c>
      <c r="F29" s="4" t="s">
        <v>50</v>
      </c>
      <c r="G29" s="2">
        <f t="shared" si="2"/>
        <v>106.575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0</v>
      </c>
      <c r="Q29" s="12">
        <f t="shared" si="0"/>
        <v>1</v>
      </c>
    </row>
    <row r="30" spans="1:17" ht="90">
      <c r="A30" s="17" t="s">
        <v>41</v>
      </c>
      <c r="B30" s="4">
        <v>0.675</v>
      </c>
      <c r="C30" s="2">
        <v>0.75</v>
      </c>
      <c r="D30" s="4" t="s">
        <v>50</v>
      </c>
      <c r="E30" s="2">
        <v>0.7475</v>
      </c>
      <c r="F30" s="4" t="s">
        <v>50</v>
      </c>
      <c r="G30" s="2">
        <f t="shared" si="2"/>
        <v>99.66666666666667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0.551</v>
      </c>
      <c r="C31" s="4" t="s">
        <v>50</v>
      </c>
      <c r="D31" s="2">
        <v>0.2743333333333333</v>
      </c>
      <c r="E31" s="2">
        <v>0.45</v>
      </c>
      <c r="F31" s="2">
        <f>IF(AND(D31=0,E31&gt;0),100,(IF(D31=0,0,E31/D31*100-100)))</f>
        <v>64.03402187120292</v>
      </c>
      <c r="G31" s="4" t="s">
        <v>50</v>
      </c>
      <c r="H31" s="10">
        <f t="shared" si="1"/>
        <v>0.5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0.5</v>
      </c>
      <c r="Q31" s="12">
        <f t="shared" si="0"/>
        <v>0.5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0">
        <f t="shared" si="1"/>
        <v>0</v>
      </c>
      <c r="I34" s="4">
        <f>IF(OR(V_пр_28_3&gt;0,V_пр_28_5&gt;0,V_пр_28_7&gt;0),1,0)</f>
        <v>0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0">
        <f t="shared" si="1"/>
        <v>0</v>
      </c>
      <c r="I37" s="4">
        <f>IF(OR(V_пр_31_3&gt;0,V_пр_31_5&gt;0,V_пр_31_7&gt;0),1,0)</f>
        <v>0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1.5</v>
      </c>
      <c r="P46" s="26">
        <f>V_пр_32_8+V_пр_26_8+V_пр_18_8+V_пр_1_8</f>
        <v>1.5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2022-12-27T11:10:47Z</cp:lastPrinted>
  <dcterms:created xsi:type="dcterms:W3CDTF">2022-06-27T03:43:26Z</dcterms:created>
  <dcterms:modified xsi:type="dcterms:W3CDTF">2022-12-27T11:10:53Z</dcterms:modified>
  <cp:category/>
  <cp:version/>
  <cp:contentType/>
  <cp:contentStatus/>
</cp:coreProperties>
</file>